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810" windowWidth="6540" windowHeight="5010" tabRatio="689" activeTab="0"/>
  </bookViews>
  <sheets>
    <sheet name="Double dichotomy" sheetId="1" r:id="rId1"/>
  </sheets>
  <definedNames>
    <definedName name="extens" localSheetId="0">'Double dichotomy'!$D$193</definedName>
    <definedName name="intro" localSheetId="0">'Double dichotomy'!$D$79</definedName>
    <definedName name="intuit" localSheetId="0">'Double dichotomy'!$D$109</definedName>
    <definedName name="logodds" localSheetId="0">'Double dichotomy'!$D$139</definedName>
    <definedName name="_xlnm.Print_Area" localSheetId="0">'Double dichotomy'!$A$1:$D$59</definedName>
    <definedName name="proco" localSheetId="0">'Double dichotomy'!$D$169</definedName>
    <definedName name="refer" localSheetId="0">'Double dichotomy'!$D$222</definedName>
    <definedName name="top" localSheetId="0">'Double dichotomy'!$B$62</definedName>
    <definedName name="yule" localSheetId="0">'Double dichotomy'!$D$127</definedName>
  </definedNames>
  <calcPr fullCalcOnLoad="1"/>
</workbook>
</file>

<file path=xl/sharedStrings.xml><?xml version="1.0" encoding="utf-8"?>
<sst xmlns="http://schemas.openxmlformats.org/spreadsheetml/2006/main" count="51" uniqueCount="44">
  <si>
    <t>SUM</t>
  </si>
  <si>
    <t xml:space="preserve"> SUM</t>
  </si>
  <si>
    <t>CALCULATION</t>
  </si>
  <si>
    <t>happy</t>
  </si>
  <si>
    <t>unhappy</t>
  </si>
  <si>
    <t xml:space="preserve">             CORRELATE VALUES</t>
  </si>
  <si>
    <t>Cross-product ratio:</t>
  </si>
  <si>
    <t xml:space="preserve">or its reciprocal value </t>
  </si>
  <si>
    <t xml:space="preserve">Abs.difference |O-E| = </t>
  </si>
  <si>
    <t>("control")</t>
  </si>
  <si>
    <t>("treatment")</t>
  </si>
  <si>
    <t>[in case of an experiment]</t>
  </si>
  <si>
    <t>"Risk"</t>
  </si>
  <si>
    <t xml:space="preserve">which is the inverse (reciprocal value) of </t>
  </si>
  <si>
    <t xml:space="preserve">CORRELATE: </t>
  </si>
  <si>
    <t xml:space="preserve"> (male) sex</t>
  </si>
  <si>
    <t>RESPONSE:</t>
  </si>
  <si>
    <t>Lower 95% CL</t>
  </si>
  <si>
    <t>Upper 95% CL</t>
  </si>
  <si>
    <t>RR-value</t>
  </si>
  <si>
    <t>P1-value  (χ²)</t>
  </si>
  <si>
    <t xml:space="preserve">Computed χ²- value </t>
  </si>
  <si>
    <t xml:space="preserve"> after Yates' correction</t>
  </si>
  <si>
    <r>
      <t>ABS(DET)-</t>
    </r>
    <r>
      <rPr>
        <sz val="10"/>
        <rFont val="Verdana"/>
        <family val="2"/>
      </rPr>
      <t>½</t>
    </r>
    <r>
      <rPr>
        <sz val="10"/>
        <rFont val="Arial Narrow"/>
        <family val="2"/>
      </rPr>
      <t>TOTAL =</t>
    </r>
  </si>
  <si>
    <t>Auxiliary variables:</t>
  </si>
  <si>
    <t>CHI-SQUARE</t>
  </si>
  <si>
    <t xml:space="preserve">Association (+/–):  </t>
  </si>
  <si>
    <t xml:space="preserve">                                      ANALYSIS of a  2 x 2 - TABLE:</t>
  </si>
  <si>
    <t>OBSERVED
 FREQUENCIES</t>
  </si>
  <si>
    <t>EXPECTED
FREQUENCIES</t>
  </si>
  <si>
    <t>"Relative
Risk" (RR)</t>
  </si>
  <si>
    <r>
      <t>P2-value |</t>
    </r>
    <r>
      <rPr>
        <sz val="10.5"/>
        <rFont val="Arial"/>
        <family val="2"/>
      </rPr>
      <t xml:space="preserve"> H</t>
    </r>
    <r>
      <rPr>
        <vertAlign val="subscript"/>
        <sz val="8"/>
        <rFont val="Arial"/>
        <family val="2"/>
      </rPr>
      <t>o</t>
    </r>
    <r>
      <rPr>
        <sz val="10.5"/>
        <rFont val="Arial"/>
        <family val="2"/>
      </rPr>
      <t>:</t>
    </r>
    <r>
      <rPr>
        <sz val="10"/>
        <rFont val="Arial"/>
        <family val="2"/>
      </rPr>
      <t xml:space="preserve">  </t>
    </r>
    <r>
      <rPr>
        <i/>
        <sz val="10"/>
        <rFont val="ESSTIXThirteen"/>
        <family val="0"/>
      </rPr>
      <t xml:space="preserve">E </t>
    </r>
    <r>
      <rPr>
        <sz val="10"/>
        <rFont val="Arial"/>
        <family val="2"/>
      </rPr>
      <t xml:space="preserve">(OR) = 1:  </t>
    </r>
  </si>
  <si>
    <t xml:space="preserve"> COMMENTS:</t>
  </si>
  <si>
    <r>
      <t xml:space="preserve">  P2-value |</t>
    </r>
    <r>
      <rPr>
        <sz val="10.5"/>
        <rFont val="Arial"/>
        <family val="2"/>
      </rPr>
      <t xml:space="preserve"> H</t>
    </r>
    <r>
      <rPr>
        <vertAlign val="subscript"/>
        <sz val="8"/>
        <rFont val="Arial"/>
        <family val="2"/>
      </rPr>
      <t>o</t>
    </r>
    <r>
      <rPr>
        <sz val="10.5"/>
        <rFont val="Arial"/>
        <family val="2"/>
      </rPr>
      <t>:</t>
    </r>
    <r>
      <rPr>
        <sz val="10"/>
        <rFont val="Arial"/>
        <family val="2"/>
      </rPr>
      <t xml:space="preserve">  </t>
    </r>
    <r>
      <rPr>
        <i/>
        <sz val="10"/>
        <rFont val="ESSTIXThirteen"/>
        <family val="0"/>
      </rPr>
      <t xml:space="preserve">E </t>
    </r>
    <r>
      <rPr>
        <sz val="10"/>
        <rFont val="Arial"/>
        <family val="2"/>
      </rPr>
      <t xml:space="preserve">(RR) = 1:  </t>
    </r>
  </si>
  <si>
    <t>Odds Ratio</t>
  </si>
  <si>
    <r>
      <t xml:space="preserve"> also referred to as "</t>
    </r>
    <r>
      <rPr>
        <b/>
        <sz val="10"/>
        <rFont val="Arial"/>
        <family val="2"/>
      </rPr>
      <t>Odds Ratio</t>
    </r>
    <r>
      <rPr>
        <sz val="10"/>
        <rFont val="Arial"/>
        <family val="2"/>
      </rPr>
      <t>" (OR)</t>
    </r>
  </si>
  <si>
    <t xml:space="preserve"> 95% confidence limits (CL) for the odds ratio:</t>
  </si>
  <si>
    <t xml:space="preserve"> 95% confidence limits (CL) and P-values for the "relative risk"</t>
  </si>
  <si>
    <t>Risk and relatieve risk:</t>
  </si>
  <si>
    <t>("traktement")</t>
  </si>
  <si>
    <t>wmk/2009-02-066</t>
  </si>
  <si>
    <r>
      <t>in case of an experiment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</si>
  <si>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>patients</t>
  </si>
  <si>
    <t>controls</t>
  </si>
</sst>
</file>

<file path=xl/styles.xml><?xml version="1.0" encoding="utf-8"?>
<styleSheet xmlns="http://schemas.openxmlformats.org/spreadsheetml/2006/main">
  <numFmts count="5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_);\(&quot;fl&quot;\ #,##0\)"/>
    <numFmt numFmtId="179" formatCode="&quot;fl&quot;\ #,##0_);[Red]\(&quot;fl&quot;\ #,##0\)"/>
    <numFmt numFmtId="180" formatCode="&quot;fl&quot;\ #,##0.00_);\(&quot;fl&quot;\ #,##0.00\)"/>
    <numFmt numFmtId="181" formatCode="&quot;fl&quot;\ #,##0.00_);[Red]\(&quot;fl&quot;\ #,##0.00\)"/>
    <numFmt numFmtId="182" formatCode="_(&quot;fl&quot;\ * #,##0_);_(&quot;fl&quot;\ * \(#,##0\);_(&quot;fl&quot;\ * &quot;-&quot;_);_(@_)"/>
    <numFmt numFmtId="183" formatCode="_(* #,##0_);_(* \(#,##0\);_(* &quot;-&quot;_);_(@_)"/>
    <numFmt numFmtId="184" formatCode="_(&quot;fl&quot;\ * #,##0.00_);_(&quot;fl&quot;\ * \(#,##0.00\);_(&quot;fl&quot;\ * &quot;-&quot;??_);_(@_)"/>
    <numFmt numFmtId="185" formatCode="_(* #,##0.00_);_(* \(#,##0.0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;;"/>
    <numFmt numFmtId="193" formatCode="0.0"/>
    <numFmt numFmtId="194" formatCode="0.0000000000"/>
    <numFmt numFmtId="195" formatCode="0.000000000"/>
    <numFmt numFmtId="196" formatCode="0_)"/>
    <numFmt numFmtId="197" formatCode="0.00_)"/>
    <numFmt numFmtId="198" formatCode="0.0E+00"/>
    <numFmt numFmtId="199" formatCode="0.0%"/>
    <numFmt numFmtId="200" formatCode="0.0_)"/>
    <numFmt numFmtId="201" formatCode="0.000_)"/>
    <numFmt numFmtId="202" formatCode="0.0000_)"/>
    <numFmt numFmtId="203" formatCode="0.00000_)"/>
    <numFmt numFmtId="204" formatCode="0.000000_)"/>
    <numFmt numFmtId="205" formatCode="#,##0.0"/>
    <numFmt numFmtId="206" formatCode="#,##0.000"/>
    <numFmt numFmtId="207" formatCode="0.E+00"/>
  </numFmts>
  <fonts count="16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3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 Narrow"/>
      <family val="2"/>
    </font>
    <font>
      <sz val="10.5"/>
      <name val="Arial"/>
      <family val="2"/>
    </font>
    <font>
      <vertAlign val="subscript"/>
      <sz val="8"/>
      <name val="Arial"/>
      <family val="2"/>
    </font>
    <font>
      <sz val="10"/>
      <name val="Verdana"/>
      <family val="2"/>
    </font>
    <font>
      <b/>
      <sz val="10"/>
      <name val="Arial Narrow"/>
      <family val="2"/>
    </font>
    <font>
      <i/>
      <sz val="10"/>
      <name val="ESSTIXThirteen"/>
      <family val="0"/>
    </font>
    <font>
      <b/>
      <sz val="10"/>
      <color indexed="34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ck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4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1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" fillId="0" borderId="12" xfId="0" applyFont="1" applyBorder="1" applyAlignment="1" applyProtection="1">
      <alignment horizontal="center"/>
      <protection/>
    </xf>
    <xf numFmtId="3" fontId="1" fillId="0" borderId="13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left"/>
      <protection/>
    </xf>
    <xf numFmtId="2" fontId="1" fillId="0" borderId="15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6" xfId="0" applyNumberFormat="1" applyFont="1" applyBorder="1" applyAlignment="1" applyProtection="1">
      <alignment horizontal="right"/>
      <protection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  <xf numFmtId="0" fontId="9" fillId="0" borderId="4" xfId="0" applyFont="1" applyBorder="1" applyAlignment="1" applyProtection="1">
      <alignment horizontal="left"/>
      <protection/>
    </xf>
    <xf numFmtId="196" fontId="1" fillId="0" borderId="4" xfId="0" applyNumberFormat="1" applyFont="1" applyBorder="1" applyAlignment="1" applyProtection="1">
      <alignment horizontal="left"/>
      <protection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horizontal="center" vertical="top" wrapText="1"/>
      <protection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3" fontId="1" fillId="0" borderId="22" xfId="0" applyNumberFormat="1" applyFont="1" applyBorder="1" applyAlignment="1" applyProtection="1">
      <alignment horizontal="center" vertical="center"/>
      <protection/>
    </xf>
    <xf numFmtId="3" fontId="1" fillId="0" borderId="23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5" xfId="0" applyFont="1" applyBorder="1" applyAlignment="1" applyProtection="1">
      <alignment horizontal="center" vertical="top" wrapText="1"/>
      <protection/>
    </xf>
    <xf numFmtId="198" fontId="1" fillId="0" borderId="1" xfId="0" applyNumberFormat="1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 quotePrefix="1">
      <alignment/>
      <protection locked="0"/>
    </xf>
    <xf numFmtId="2" fontId="1" fillId="5" borderId="27" xfId="0" applyNumberFormat="1" applyFont="1" applyFill="1" applyBorder="1" applyAlignment="1" applyProtection="1">
      <alignment horizontal="center"/>
      <protection locked="0"/>
    </xf>
    <xf numFmtId="191" fontId="1" fillId="5" borderId="27" xfId="0" applyNumberFormat="1" applyFont="1" applyFill="1" applyBorder="1" applyAlignment="1" applyProtection="1">
      <alignment horizontal="center"/>
      <protection locked="0"/>
    </xf>
    <xf numFmtId="198" fontId="1" fillId="5" borderId="28" xfId="0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 quotePrefix="1">
      <alignment/>
      <protection locked="0"/>
    </xf>
    <xf numFmtId="2" fontId="1" fillId="5" borderId="0" xfId="0" applyNumberFormat="1" applyFont="1" applyFill="1" applyBorder="1" applyAlignment="1" applyProtection="1">
      <alignment horizontal="center"/>
      <protection locked="0"/>
    </xf>
    <xf numFmtId="191" fontId="1" fillId="5" borderId="0" xfId="0" applyNumberFormat="1" applyFont="1" applyFill="1" applyBorder="1" applyAlignment="1" applyProtection="1">
      <alignment horizontal="center"/>
      <protection locked="0"/>
    </xf>
    <xf numFmtId="198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 quotePrefix="1">
      <alignment/>
      <protection locked="0"/>
    </xf>
    <xf numFmtId="2" fontId="1" fillId="5" borderId="3" xfId="0" applyNumberFormat="1" applyFont="1" applyFill="1" applyBorder="1" applyAlignment="1" applyProtection="1">
      <alignment horizontal="center"/>
      <protection locked="0"/>
    </xf>
    <xf numFmtId="191" fontId="1" fillId="5" borderId="3" xfId="0" applyNumberFormat="1" applyFont="1" applyFill="1" applyBorder="1" applyAlignment="1" applyProtection="1">
      <alignment horizontal="center"/>
      <protection locked="0"/>
    </xf>
    <xf numFmtId="198" fontId="1" fillId="5" borderId="29" xfId="0" applyNumberFormat="1" applyFont="1" applyFill="1" applyBorder="1" applyAlignment="1" applyProtection="1">
      <alignment horizontal="center"/>
      <protection locked="0"/>
    </xf>
    <xf numFmtId="191" fontId="1" fillId="6" borderId="30" xfId="0" applyNumberFormat="1" applyFon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horizontal="center" vertical="center"/>
      <protection locked="0"/>
    </xf>
    <xf numFmtId="3" fontId="2" fillId="4" borderId="31" xfId="0" applyNumberFormat="1" applyFont="1" applyFill="1" applyBorder="1" applyAlignment="1" applyProtection="1">
      <alignment horizontal="center" vertical="center"/>
      <protection locked="0"/>
    </xf>
    <xf numFmtId="3" fontId="2" fillId="4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3" fontId="2" fillId="4" borderId="33" xfId="0" applyNumberFormat="1" applyFont="1" applyFill="1" applyBorder="1" applyAlignment="1" applyProtection="1">
      <alignment horizontal="center" vertical="center"/>
      <protection locked="0"/>
    </xf>
    <xf numFmtId="3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97" fontId="1" fillId="6" borderId="23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3" borderId="3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197" fontId="1" fillId="6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91" fontId="1" fillId="6" borderId="38" xfId="0" applyNumberFormat="1" applyFont="1" applyFill="1" applyBorder="1" applyAlignment="1" applyProtection="1">
      <alignment horizontal="center" vertical="center"/>
      <protection/>
    </xf>
    <xf numFmtId="198" fontId="1" fillId="6" borderId="39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right" vertical="center"/>
      <protection/>
    </xf>
    <xf numFmtId="19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right" vertical="center"/>
      <protection/>
    </xf>
    <xf numFmtId="2" fontId="1" fillId="6" borderId="40" xfId="0" applyNumberFormat="1" applyFont="1" applyFill="1" applyBorder="1" applyAlignment="1" applyProtection="1">
      <alignment horizontal="center" vertical="center"/>
      <protection/>
    </xf>
    <xf numFmtId="2" fontId="1" fillId="6" borderId="41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 quotePrefix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2" fontId="1" fillId="6" borderId="26" xfId="0" applyNumberFormat="1" applyFont="1" applyFill="1" applyBorder="1" applyAlignment="1" applyProtection="1">
      <alignment horizontal="center" vertical="center"/>
      <protection/>
    </xf>
    <xf numFmtId="2" fontId="1" fillId="6" borderId="42" xfId="0" applyNumberFormat="1" applyFont="1" applyFill="1" applyBorder="1" applyAlignment="1" applyProtection="1">
      <alignment horizontal="center" vertical="center"/>
      <protection/>
    </xf>
    <xf numFmtId="2" fontId="1" fillId="6" borderId="27" xfId="0" applyNumberFormat="1" applyFont="1" applyFill="1" applyBorder="1" applyAlignment="1" applyProtection="1">
      <alignment horizontal="center" vertical="center"/>
      <protection/>
    </xf>
    <xf numFmtId="2" fontId="1" fillId="6" borderId="11" xfId="0" applyNumberFormat="1" applyFont="1" applyFill="1" applyBorder="1" applyAlignment="1" applyProtection="1">
      <alignment horizontal="center" vertical="center"/>
      <protection/>
    </xf>
    <xf numFmtId="2" fontId="1" fillId="6" borderId="43" xfId="0" applyNumberFormat="1" applyFont="1" applyFill="1" applyBorder="1" applyAlignment="1" applyProtection="1">
      <alignment horizontal="center" vertical="center"/>
      <protection/>
    </xf>
    <xf numFmtId="2" fontId="1" fillId="6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 quotePrefix="1">
      <alignment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199" fontId="1" fillId="6" borderId="45" xfId="0" applyNumberFormat="1" applyFont="1" applyFill="1" applyBorder="1" applyAlignment="1" applyProtection="1">
      <alignment horizontal="center" vertical="center"/>
      <protection/>
    </xf>
    <xf numFmtId="199" fontId="1" fillId="6" borderId="46" xfId="0" applyNumberFormat="1" applyFont="1" applyFill="1" applyBorder="1" applyAlignment="1" applyProtection="1">
      <alignment horizontal="center" vertical="center"/>
      <protection/>
    </xf>
    <xf numFmtId="2" fontId="1" fillId="6" borderId="47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199" fontId="1" fillId="0" borderId="48" xfId="0" applyNumberFormat="1" applyFont="1" applyFill="1" applyBorder="1" applyAlignment="1" applyProtection="1">
      <alignment horizontal="center" vertical="center"/>
      <protection/>
    </xf>
    <xf numFmtId="199" fontId="1" fillId="0" borderId="49" xfId="0" applyNumberFormat="1" applyFont="1" applyFill="1" applyBorder="1" applyAlignment="1" applyProtection="1">
      <alignment horizontal="right" vertical="center"/>
      <protection/>
    </xf>
    <xf numFmtId="2" fontId="1" fillId="6" borderId="50" xfId="0" applyNumberFormat="1" applyFont="1" applyFill="1" applyBorder="1" applyAlignment="1" applyProtection="1">
      <alignment horizontal="center" vertical="center"/>
      <protection/>
    </xf>
    <xf numFmtId="199" fontId="1" fillId="6" borderId="51" xfId="0" applyNumberFormat="1" applyFont="1" applyFill="1" applyBorder="1" applyAlignment="1" applyProtection="1">
      <alignment horizontal="center" vertical="center"/>
      <protection/>
    </xf>
    <xf numFmtId="199" fontId="1" fillId="6" borderId="52" xfId="0" applyNumberFormat="1" applyFont="1" applyFill="1" applyBorder="1" applyAlignment="1" applyProtection="1">
      <alignment horizontal="center" vertical="center"/>
      <protection/>
    </xf>
    <xf numFmtId="2" fontId="1" fillId="6" borderId="53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99" fontId="1" fillId="0" borderId="54" xfId="0" applyNumberFormat="1" applyFont="1" applyFill="1" applyBorder="1" applyAlignment="1" applyProtection="1">
      <alignment horizontal="center" vertical="center"/>
      <protection/>
    </xf>
    <xf numFmtId="199" fontId="1" fillId="0" borderId="55" xfId="0" applyNumberFormat="1" applyFont="1" applyFill="1" applyBorder="1" applyAlignment="1" applyProtection="1">
      <alignment horizontal="right" vertical="center"/>
      <protection/>
    </xf>
    <xf numFmtId="2" fontId="1" fillId="6" borderId="56" xfId="0" applyNumberFormat="1" applyFont="1" applyFill="1" applyBorder="1" applyAlignment="1" applyProtection="1">
      <alignment horizontal="center" vertical="center"/>
      <protection/>
    </xf>
    <xf numFmtId="2" fontId="1" fillId="6" borderId="57" xfId="0" applyNumberFormat="1" applyFont="1" applyFill="1" applyBorder="1" applyAlignment="1" applyProtection="1">
      <alignment horizontal="center" vertical="center"/>
      <protection/>
    </xf>
    <xf numFmtId="2" fontId="1" fillId="6" borderId="58" xfId="0" applyNumberFormat="1" applyFont="1" applyFill="1" applyBorder="1" applyAlignment="1" applyProtection="1">
      <alignment horizontal="center" vertical="center"/>
      <protection/>
    </xf>
    <xf numFmtId="2" fontId="1" fillId="6" borderId="59" xfId="0" applyNumberFormat="1" applyFont="1" applyFill="1" applyBorder="1" applyAlignment="1" applyProtection="1">
      <alignment horizontal="center" vertical="center"/>
      <protection/>
    </xf>
    <xf numFmtId="2" fontId="1" fillId="6" borderId="60" xfId="0" applyNumberFormat="1" applyFont="1" applyFill="1" applyBorder="1" applyAlignment="1" applyProtection="1">
      <alignment horizontal="center" vertical="center"/>
      <protection/>
    </xf>
    <xf numFmtId="2" fontId="1" fillId="6" borderId="61" xfId="0" applyNumberFormat="1" applyFont="1" applyFill="1" applyBorder="1" applyAlignment="1" applyProtection="1">
      <alignment horizontal="center" vertical="center"/>
      <protection/>
    </xf>
    <xf numFmtId="2" fontId="1" fillId="6" borderId="62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2" fontId="1" fillId="6" borderId="63" xfId="0" applyNumberFormat="1" applyFont="1" applyFill="1" applyBorder="1" applyAlignment="1" applyProtection="1">
      <alignment horizontal="center" vertical="center"/>
      <protection/>
    </xf>
    <xf numFmtId="191" fontId="1" fillId="6" borderId="65" xfId="0" applyNumberFormat="1" applyFont="1" applyFill="1" applyBorder="1" applyAlignment="1" applyProtection="1">
      <alignment horizontal="center" vertical="center"/>
      <protection/>
    </xf>
    <xf numFmtId="2" fontId="1" fillId="6" borderId="66" xfId="0" applyNumberFormat="1" applyFont="1" applyFill="1" applyBorder="1" applyAlignment="1" applyProtection="1">
      <alignment horizontal="center" vertical="center"/>
      <protection/>
    </xf>
    <xf numFmtId="191" fontId="1" fillId="6" borderId="67" xfId="0" applyNumberFormat="1" applyFont="1" applyFill="1" applyBorder="1" applyAlignment="1" applyProtection="1">
      <alignment horizontal="center" vertical="center"/>
      <protection/>
    </xf>
    <xf numFmtId="2" fontId="1" fillId="6" borderId="68" xfId="0" applyNumberFormat="1" applyFont="1" applyFill="1" applyBorder="1" applyAlignment="1" applyProtection="1">
      <alignment horizontal="center" vertical="center"/>
      <protection/>
    </xf>
    <xf numFmtId="191" fontId="1" fillId="6" borderId="69" xfId="0" applyNumberFormat="1" applyFont="1" applyFill="1" applyBorder="1" applyAlignment="1" applyProtection="1">
      <alignment horizontal="center" vertical="center"/>
      <protection/>
    </xf>
    <xf numFmtId="2" fontId="1" fillId="6" borderId="70" xfId="0" applyNumberFormat="1" applyFont="1" applyFill="1" applyBorder="1" applyAlignment="1" applyProtection="1">
      <alignment horizontal="center" vertical="center"/>
      <protection/>
    </xf>
    <xf numFmtId="191" fontId="1" fillId="6" borderId="71" xfId="0" applyNumberFormat="1" applyFont="1" applyFill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/>
      <protection/>
    </xf>
    <xf numFmtId="0" fontId="1" fillId="0" borderId="73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/>
      <protection/>
    </xf>
    <xf numFmtId="0" fontId="1" fillId="0" borderId="74" xfId="0" applyFont="1" applyBorder="1" applyAlignment="1" applyProtection="1">
      <alignment horizontal="center" vertical="center"/>
      <protection/>
    </xf>
    <xf numFmtId="3" fontId="1" fillId="0" borderId="75" xfId="0" applyNumberFormat="1" applyFont="1" applyBorder="1" applyAlignment="1" applyProtection="1">
      <alignment horizontal="center" vertical="center"/>
      <protection/>
    </xf>
    <xf numFmtId="3" fontId="1" fillId="0" borderId="76" xfId="0" applyNumberFormat="1" applyFont="1" applyBorder="1" applyAlignment="1" applyProtection="1">
      <alignment horizontal="center" vertical="center"/>
      <protection/>
    </xf>
    <xf numFmtId="3" fontId="1" fillId="0" borderId="77" xfId="0" applyNumberFormat="1" applyFont="1" applyBorder="1" applyAlignment="1" applyProtection="1">
      <alignment horizontal="center" vertical="center"/>
      <protection/>
    </xf>
    <xf numFmtId="0" fontId="1" fillId="3" borderId="78" xfId="0" applyFont="1" applyFill="1" applyBorder="1" applyAlignment="1" applyProtection="1">
      <alignment horizontal="center" vertical="top" wrapText="1"/>
      <protection/>
    </xf>
    <xf numFmtId="0" fontId="1" fillId="0" borderId="79" xfId="0" applyFont="1" applyBorder="1" applyAlignment="1" applyProtection="1">
      <alignment horizontal="center" vertical="top" wrapText="1"/>
      <protection/>
    </xf>
    <xf numFmtId="0" fontId="1" fillId="0" borderId="80" xfId="0" applyFont="1" applyBorder="1" applyAlignment="1" applyProtection="1">
      <alignment horizontal="center" vertical="top" wrapText="1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center"/>
      <protection/>
    </xf>
    <xf numFmtId="3" fontId="1" fillId="0" borderId="83" xfId="0" applyNumberFormat="1" applyFont="1" applyBorder="1" applyAlignment="1" applyProtection="1">
      <alignment horizontal="center"/>
      <protection/>
    </xf>
    <xf numFmtId="3" fontId="1" fillId="0" borderId="84" xfId="0" applyNumberFormat="1" applyFont="1" applyBorder="1" applyAlignment="1" applyProtection="1">
      <alignment horizontal="center"/>
      <protection/>
    </xf>
    <xf numFmtId="3" fontId="1" fillId="0" borderId="85" xfId="0" applyNumberFormat="1" applyFont="1" applyBorder="1" applyAlignment="1" applyProtection="1">
      <alignment horizontal="center" vertical="center"/>
      <protection/>
    </xf>
    <xf numFmtId="0" fontId="0" fillId="0" borderId="86" xfId="0" applyBorder="1" applyAlignment="1" applyProtection="1" quotePrefix="1">
      <alignment/>
      <protection/>
    </xf>
    <xf numFmtId="0" fontId="0" fillId="0" borderId="87" xfId="0" applyBorder="1" applyAlignment="1" applyProtection="1">
      <alignment/>
      <protection/>
    </xf>
    <xf numFmtId="0" fontId="1" fillId="0" borderId="88" xfId="0" applyFont="1" applyBorder="1" applyAlignment="1" applyProtection="1">
      <alignment/>
      <protection/>
    </xf>
    <xf numFmtId="207" fontId="1" fillId="6" borderId="89" xfId="0" applyNumberFormat="1" applyFont="1" applyFill="1" applyBorder="1" applyAlignment="1" applyProtection="1">
      <alignment horizontal="center" vertical="center"/>
      <protection/>
    </xf>
    <xf numFmtId="207" fontId="1" fillId="6" borderId="28" xfId="0" applyNumberFormat="1" applyFont="1" applyFill="1" applyBorder="1" applyAlignment="1" applyProtection="1">
      <alignment horizontal="center" vertical="center"/>
      <protection/>
    </xf>
    <xf numFmtId="207" fontId="1" fillId="6" borderId="90" xfId="0" applyNumberFormat="1" applyFont="1" applyFill="1" applyBorder="1" applyAlignment="1" applyProtection="1">
      <alignment horizontal="center" vertical="center"/>
      <protection/>
    </xf>
    <xf numFmtId="207" fontId="1" fillId="6" borderId="91" xfId="0" applyNumberFormat="1" applyFont="1" applyFill="1" applyBorder="1" applyAlignment="1" applyProtection="1">
      <alignment horizontal="center" vertical="center"/>
      <protection/>
    </xf>
    <xf numFmtId="207" fontId="1" fillId="6" borderId="29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 quotePrefix="1">
      <alignment/>
      <protection/>
    </xf>
    <xf numFmtId="0" fontId="0" fillId="0" borderId="27" xfId="0" applyBorder="1" applyAlignment="1" applyProtection="1">
      <alignment/>
      <protection/>
    </xf>
    <xf numFmtId="0" fontId="1" fillId="0" borderId="28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 quotePrefix="1">
      <alignment/>
      <protection/>
    </xf>
    <xf numFmtId="0" fontId="0" fillId="0" borderId="3" xfId="0" applyBorder="1" applyAlignment="1" applyProtection="1">
      <alignment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2" fillId="5" borderId="30" xfId="0" applyFont="1" applyFill="1" applyBorder="1" applyAlignment="1" applyProtection="1">
      <alignment horizontal="center"/>
      <protection locked="0"/>
    </xf>
    <xf numFmtId="0" fontId="2" fillId="5" borderId="89" xfId="0" applyFont="1" applyFill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249"/>
  <sheetViews>
    <sheetView showGridLines="0" tabSelected="1" zoomScale="105" zoomScaleNormal="105" workbookViewId="0" topLeftCell="A1">
      <selection activeCell="D22" sqref="D22"/>
    </sheetView>
  </sheetViews>
  <sheetFormatPr defaultColWidth="9.625" defaultRowHeight="12.75"/>
  <cols>
    <col min="1" max="1" width="22.625" style="0" customWidth="1"/>
    <col min="2" max="2" width="15.625" style="0" customWidth="1"/>
    <col min="3" max="3" width="16.75390625" style="0" customWidth="1"/>
    <col min="4" max="4" width="17.75390625" style="0" customWidth="1"/>
  </cols>
  <sheetData>
    <row r="1" spans="1:26" ht="14.25" thickBot="1" thickTop="1">
      <c r="A1" s="40" t="s">
        <v>27</v>
      </c>
      <c r="B1" s="38"/>
      <c r="C1" s="38"/>
      <c r="D1" s="39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20" t="s">
        <v>14</v>
      </c>
      <c r="B2" s="175" t="s">
        <v>15</v>
      </c>
      <c r="C2" s="176"/>
      <c r="D2" s="15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21" t="s">
        <v>16</v>
      </c>
      <c r="B3" s="22" t="s">
        <v>5</v>
      </c>
      <c r="C3" s="23"/>
      <c r="D3" s="2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72" t="s">
        <v>41</v>
      </c>
      <c r="B4" s="3" t="s">
        <v>9</v>
      </c>
      <c r="C4" s="3" t="s">
        <v>10</v>
      </c>
      <c r="D4" s="2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41" t="s">
        <v>28</v>
      </c>
      <c r="B5" s="42" t="s">
        <v>42</v>
      </c>
      <c r="C5" s="43" t="s">
        <v>43</v>
      </c>
      <c r="D5" s="44" t="s">
        <v>1</v>
      </c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69" customFormat="1" ht="12.75">
      <c r="A6" s="65" t="s">
        <v>3</v>
      </c>
      <c r="B6" s="66">
        <v>36</v>
      </c>
      <c r="C6" s="67">
        <v>61</v>
      </c>
      <c r="D6" s="45">
        <f>B6+C6</f>
        <v>97</v>
      </c>
      <c r="E6" s="6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69" customFormat="1" ht="13.5" thickBot="1">
      <c r="A7" s="65" t="s">
        <v>4</v>
      </c>
      <c r="B7" s="70">
        <v>64</v>
      </c>
      <c r="C7" s="71">
        <v>39</v>
      </c>
      <c r="D7" s="45">
        <f>B7+C7</f>
        <v>103</v>
      </c>
      <c r="E7" s="6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s="69" customFormat="1" ht="13.5" thickBot="1">
      <c r="A8" s="146" t="s">
        <v>0</v>
      </c>
      <c r="B8" s="147">
        <f>B6+B7</f>
        <v>100</v>
      </c>
      <c r="C8" s="148">
        <f>C6+C7</f>
        <v>100</v>
      </c>
      <c r="D8" s="149">
        <f>D6+D7</f>
        <v>200</v>
      </c>
      <c r="E8" s="6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s="69" customFormat="1" ht="12.75">
      <c r="A9" s="166" t="str">
        <f>IF(D9&gt;0.5,"FISHER's EXACT TEST IS RECOMMENDED !!","    ")</f>
        <v>    </v>
      </c>
      <c r="B9" s="167"/>
      <c r="C9" s="167"/>
      <c r="D9" s="168">
        <f>IF(MAX(B8,C8,D6,D7)&lt;15.5,1,0)</f>
        <v>0</v>
      </c>
      <c r="E9" s="6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3.5" thickBot="1">
      <c r="A10" s="169" t="str">
        <f>IF(AND(D9&lt;0.5,OR(B12&lt;5.5,B13&lt;5.5,C12&lt;5.5,C13&lt;5.5)),"WARNING: TEST NOT RECOMMENDED !!","    ")</f>
        <v>    </v>
      </c>
      <c r="B10" s="170"/>
      <c r="C10" s="170"/>
      <c r="D10" s="17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50" t="s">
        <v>29</v>
      </c>
      <c r="B11" s="151" t="str">
        <f>B5</f>
        <v>patients</v>
      </c>
      <c r="C11" s="152" t="str">
        <f>C5</f>
        <v>controls</v>
      </c>
      <c r="D11" s="153" t="s">
        <v>1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27" t="str">
        <f>A6</f>
        <v>happy</v>
      </c>
      <c r="B12" s="28">
        <f>B8*D6/D8</f>
        <v>48.5</v>
      </c>
      <c r="C12" s="29">
        <f>C8*D6/D8</f>
        <v>48.5</v>
      </c>
      <c r="D12" s="46">
        <f>B12+C12</f>
        <v>97</v>
      </c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27" t="str">
        <f>A7</f>
        <v>unhappy</v>
      </c>
      <c r="B13" s="28">
        <f>B8*D7/D8</f>
        <v>51.5</v>
      </c>
      <c r="C13" s="29">
        <f>C8*D7/D8</f>
        <v>51.5</v>
      </c>
      <c r="D13" s="46">
        <f>B13+C13</f>
        <v>103</v>
      </c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thickBot="1">
      <c r="A14" s="154" t="s">
        <v>0</v>
      </c>
      <c r="B14" s="155">
        <f>B12+B13</f>
        <v>100</v>
      </c>
      <c r="C14" s="156">
        <f>C12+C13</f>
        <v>100</v>
      </c>
      <c r="D14" s="157">
        <f>D12+D13</f>
        <v>200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Top="1">
      <c r="A15" s="158"/>
      <c r="B15" s="159"/>
      <c r="C15" s="159"/>
      <c r="D15" s="160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69" customFormat="1" ht="12.75">
      <c r="A16" s="72" t="s">
        <v>2</v>
      </c>
      <c r="B16" s="73"/>
      <c r="C16" s="74" t="s">
        <v>8</v>
      </c>
      <c r="D16" s="75">
        <f>ABS(B6-B12)</f>
        <v>12.5</v>
      </c>
      <c r="E16" s="6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69" customFormat="1" ht="12.75">
      <c r="A17" s="76"/>
      <c r="B17" s="77" t="s">
        <v>25</v>
      </c>
      <c r="C17" s="78"/>
      <c r="D17" s="47"/>
      <c r="E17" s="6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69" customFormat="1" ht="12.75">
      <c r="A18" s="79" t="s">
        <v>21</v>
      </c>
      <c r="B18" s="80">
        <f>A62*A62*D8/(B8*C8*D6*D7)</f>
        <v>11.530377339605645</v>
      </c>
      <c r="C18" s="81" t="s">
        <v>22</v>
      </c>
      <c r="D18" s="82"/>
      <c r="E18" s="6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69" customFormat="1" ht="13.5" thickBot="1">
      <c r="A19" s="83" t="s">
        <v>26</v>
      </c>
      <c r="B19" s="84" t="str">
        <f>IF(C6&gt;C12,"SIGN:  +",IF(C6&lt;C12,"SIGN:  -","INDEPENDENT"))</f>
        <v>SIGN:  +</v>
      </c>
      <c r="C19" s="85"/>
      <c r="D19" s="47"/>
      <c r="E19" s="6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69" customFormat="1" ht="12.75">
      <c r="A20" s="83" t="s">
        <v>20</v>
      </c>
      <c r="B20" s="86" t="str">
        <f>IF(CHIDIST(B18,1)&lt;0.001," ",CHIDIST(B18,1))</f>
        <v> </v>
      </c>
      <c r="C20" s="81"/>
      <c r="D20" s="47"/>
      <c r="E20" s="6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69" customFormat="1" ht="13.5" thickBot="1">
      <c r="A21" s="83"/>
      <c r="B21" s="87">
        <f>IF(CHIDIST(B18,1)&lt;0.001,CHIDIST(B18,1),"")</f>
        <v>0.0006846811655045949</v>
      </c>
      <c r="C21" s="81"/>
      <c r="D21" s="47"/>
      <c r="E21" s="68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69" customFormat="1" ht="13.5" thickBot="1">
      <c r="A22" s="88"/>
      <c r="B22" s="89"/>
      <c r="C22" s="90"/>
      <c r="D22" s="91"/>
      <c r="E22" s="92"/>
      <c r="F22" s="9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69" customFormat="1" ht="12.75">
      <c r="A23" s="94" t="s">
        <v>6</v>
      </c>
      <c r="B23" s="95">
        <f>IF(C6*B7&gt;0,MAX((B6*C7)/(C6*B7),(B7*C6)/(B6*C7)),"  ")</f>
        <v>2.780626780626781</v>
      </c>
      <c r="C23" s="90" t="s">
        <v>35</v>
      </c>
      <c r="D23" s="91"/>
      <c r="E23" s="92"/>
      <c r="F23" s="9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69" customFormat="1" ht="13.5" thickBot="1">
      <c r="A24" s="88" t="s">
        <v>7</v>
      </c>
      <c r="B24" s="96">
        <f>IF(B23&gt;0,1/B23,"  ")</f>
        <v>0.3596311475409836</v>
      </c>
      <c r="C24" s="90"/>
      <c r="D24" s="91"/>
      <c r="E24" s="92"/>
      <c r="F24" s="9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69" customFormat="1" ht="12.75">
      <c r="A25" s="97"/>
      <c r="B25" s="78"/>
      <c r="C25" s="78"/>
      <c r="D25" s="47"/>
      <c r="E25" s="6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69" customFormat="1" ht="13.5" thickBot="1">
      <c r="A26" s="173" t="s">
        <v>36</v>
      </c>
      <c r="B26" s="174"/>
      <c r="C26" s="174"/>
      <c r="D26" s="47"/>
      <c r="E26" s="6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69" customFormat="1" ht="13.5" thickBot="1">
      <c r="A27" s="98" t="s">
        <v>17</v>
      </c>
      <c r="B27" s="99" t="s">
        <v>34</v>
      </c>
      <c r="C27" s="100" t="s">
        <v>18</v>
      </c>
      <c r="D27" s="17"/>
      <c r="E27" s="6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69" customFormat="1" ht="12.75">
      <c r="A28" s="101">
        <f>B28*(EXP(-1.96*$B$60))</f>
        <v>1.5679596933207998</v>
      </c>
      <c r="B28" s="102">
        <f>B23</f>
        <v>2.780626780626781</v>
      </c>
      <c r="C28" s="103">
        <f>B28*(EXP(1.96*$B$60))</f>
        <v>4.931176053871262</v>
      </c>
      <c r="D28" s="17">
        <f>IF(AND(A28&lt;1,C28&gt;1),"NS","")</f>
      </c>
      <c r="E28" s="68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69" customFormat="1" ht="13.5" thickBot="1">
      <c r="A29" s="104">
        <f>B29*(EXP(-1.96*$B$60))</f>
        <v>0.2027913806109075</v>
      </c>
      <c r="B29" s="105">
        <f>B24</f>
        <v>0.3596311475409836</v>
      </c>
      <c r="C29" s="106">
        <f>B29*(EXP(1.96*$B$60))</f>
        <v>0.6377714964611676</v>
      </c>
      <c r="D29" s="17">
        <f>IF(AND(A29&lt;1,C29&gt;1),"NS","")</f>
      </c>
      <c r="E29" s="6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69" customFormat="1" ht="13.5" thickBot="1">
      <c r="A30" s="107"/>
      <c r="B30" s="81"/>
      <c r="C30" s="81"/>
      <c r="D30" s="108"/>
      <c r="E30" s="6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69" customFormat="1" ht="14.25" thickBot="1">
      <c r="A31" s="83" t="s">
        <v>31</v>
      </c>
      <c r="B31" s="64" t="str">
        <f>IF(B61&lt;0.001," ",B61)</f>
        <v> </v>
      </c>
      <c r="C31" s="161">
        <f>IF(B61&lt;0.001,B61,"  ")</f>
        <v>0.0004674208296433502</v>
      </c>
      <c r="D31" s="108"/>
      <c r="E31" s="6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69" customFormat="1" ht="12.75">
      <c r="A32" s="83"/>
      <c r="B32" s="85"/>
      <c r="C32" s="81"/>
      <c r="D32" s="108"/>
      <c r="E32" s="6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3.5" thickBot="1">
      <c r="A33" s="25" t="s">
        <v>38</v>
      </c>
      <c r="B33" s="6"/>
      <c r="C33" s="6"/>
      <c r="D33" s="145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thickBot="1">
      <c r="A34" s="19" t="s">
        <v>11</v>
      </c>
      <c r="B34" s="143" t="s">
        <v>9</v>
      </c>
      <c r="C34" s="144" t="s">
        <v>39</v>
      </c>
      <c r="D34" s="177" t="s">
        <v>30</v>
      </c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thickBot="1">
      <c r="A35" s="48" t="s">
        <v>12</v>
      </c>
      <c r="B35" s="49" t="str">
        <f>B5</f>
        <v>patients</v>
      </c>
      <c r="C35" s="50" t="str">
        <f>C5</f>
        <v>controls</v>
      </c>
      <c r="D35" s="178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5" s="1" customFormat="1" ht="12.75">
      <c r="A36" s="109" t="str">
        <f>A6</f>
        <v>happy</v>
      </c>
      <c r="B36" s="110">
        <f>B6/B8</f>
        <v>0.36</v>
      </c>
      <c r="C36" s="111">
        <f>C6/C8</f>
        <v>0.61</v>
      </c>
      <c r="D36" s="112">
        <f>C36/B36</f>
        <v>1.6944444444444444</v>
      </c>
      <c r="E36" s="68"/>
    </row>
    <row r="37" spans="1:5" s="1" customFormat="1" ht="13.5" thickBot="1">
      <c r="A37" s="113"/>
      <c r="B37" s="114"/>
      <c r="C37" s="115" t="s">
        <v>13</v>
      </c>
      <c r="D37" s="116">
        <f>B36/C36</f>
        <v>0.5901639344262295</v>
      </c>
      <c r="E37" s="68"/>
    </row>
    <row r="38" spans="1:5" s="1" customFormat="1" ht="13.5" thickBot="1">
      <c r="A38" s="109" t="str">
        <f>A7</f>
        <v>unhappy</v>
      </c>
      <c r="B38" s="117">
        <f>B7/B8</f>
        <v>0.64</v>
      </c>
      <c r="C38" s="118">
        <f>C7/C8</f>
        <v>0.39</v>
      </c>
      <c r="D38" s="119">
        <f>C38/B38</f>
        <v>0.609375</v>
      </c>
      <c r="E38" s="68"/>
    </row>
    <row r="39" spans="1:5" s="1" customFormat="1" ht="13.5" thickBot="1">
      <c r="A39" s="120"/>
      <c r="B39" s="121"/>
      <c r="C39" s="122" t="s">
        <v>13</v>
      </c>
      <c r="D39" s="123">
        <f>B38/C38</f>
        <v>1.641025641025641</v>
      </c>
      <c r="E39" s="68"/>
    </row>
    <row r="40" spans="1:5" s="1" customFormat="1" ht="12.75">
      <c r="A40" s="107"/>
      <c r="B40" s="81"/>
      <c r="C40" s="81"/>
      <c r="D40" s="47"/>
      <c r="E40" s="68"/>
    </row>
    <row r="41" spans="1:5" s="1" customFormat="1" ht="13.5" thickBot="1">
      <c r="A41" s="173" t="s">
        <v>37</v>
      </c>
      <c r="B41" s="174"/>
      <c r="C41" s="174"/>
      <c r="D41" s="47"/>
      <c r="E41" s="68"/>
    </row>
    <row r="42" spans="1:5" s="1" customFormat="1" ht="13.5" thickBot="1">
      <c r="A42" s="98" t="s">
        <v>17</v>
      </c>
      <c r="B42" s="99" t="s">
        <v>19</v>
      </c>
      <c r="C42" s="100" t="s">
        <v>18</v>
      </c>
      <c r="D42" s="17"/>
      <c r="E42" s="68"/>
    </row>
    <row r="43" spans="1:5" s="1" customFormat="1" ht="12.75">
      <c r="A43" s="101">
        <f>B43*(EXP(-1.96*$B$62))</f>
        <v>1.249360521773655</v>
      </c>
      <c r="B43" s="102">
        <f>D36</f>
        <v>1.6944444444444444</v>
      </c>
      <c r="C43" s="103">
        <f>B43*(EXP(1.96*$B$62))</f>
        <v>2.2980892426732233</v>
      </c>
      <c r="D43" s="17">
        <f>IF(AND(A43&lt;1,C43&gt;1),"NS","")</f>
      </c>
      <c r="E43" s="68"/>
    </row>
    <row r="44" spans="1:5" s="1" customFormat="1" ht="12.75">
      <c r="A44" s="124">
        <f>B44*(EXP(-1.96*$B$62))</f>
        <v>0.4351441107816869</v>
      </c>
      <c r="B44" s="125">
        <f>D37</f>
        <v>0.5901639344262295</v>
      </c>
      <c r="C44" s="126">
        <f>B44*(EXP(1.96*$B$62))</f>
        <v>0.8004094755454172</v>
      </c>
      <c r="D44" s="17">
        <f>IF(AND(A44&lt;1,C44&gt;1),"NS","")</f>
      </c>
      <c r="E44" s="68"/>
    </row>
    <row r="45" spans="1:5" s="1" customFormat="1" ht="12.75">
      <c r="A45" s="127">
        <f>B45*(EXP(-1.96*$B$63))</f>
        <v>0.4578810722959431</v>
      </c>
      <c r="B45" s="128">
        <f>D38</f>
        <v>0.609375</v>
      </c>
      <c r="C45" s="129">
        <f>B45*(EXP(1.96*$B$63))</f>
        <v>0.8109920088266773</v>
      </c>
      <c r="D45" s="17">
        <f>IF(AND(A45&lt;1,C45&gt;1),"NS","")</f>
      </c>
      <c r="E45" s="68"/>
    </row>
    <row r="46" spans="1:5" s="1" customFormat="1" ht="13.5" thickBot="1">
      <c r="A46" s="104">
        <f>B46*(EXP(-1.96*$B$63))</f>
        <v>1.2330577725997258</v>
      </c>
      <c r="B46" s="105">
        <f>D39</f>
        <v>1.641025641025641</v>
      </c>
      <c r="C46" s="106">
        <f>B46*(EXP(1.96*$B$63))</f>
        <v>2.183973220351131</v>
      </c>
      <c r="D46" s="17">
        <f>IF(AND(A46&lt;1,C46&gt;1),"NS","")</f>
      </c>
      <c r="E46" s="68"/>
    </row>
    <row r="47" spans="1:5" s="1" customFormat="1" ht="13.5" thickBot="1">
      <c r="A47" s="107"/>
      <c r="B47" s="81"/>
      <c r="C47" s="130"/>
      <c r="D47" s="18"/>
      <c r="E47" s="131"/>
    </row>
    <row r="48" spans="1:5" s="1" customFormat="1" ht="14.25" thickBot="1">
      <c r="A48" s="107"/>
      <c r="B48" s="132" t="s">
        <v>19</v>
      </c>
      <c r="C48" s="133" t="s">
        <v>33</v>
      </c>
      <c r="D48" s="134"/>
      <c r="E48" s="131"/>
    </row>
    <row r="49" spans="1:5" s="1" customFormat="1" ht="12.75">
      <c r="A49" s="107"/>
      <c r="B49" s="135">
        <f>D36</f>
        <v>1.6944444444444444</v>
      </c>
      <c r="C49" s="136" t="str">
        <f>IF(C60&lt;0.001," ",C60)</f>
        <v> </v>
      </c>
      <c r="D49" s="162">
        <f>IF(C60&lt;0.001,C60,"  ")</f>
        <v>0.0006938864503482911</v>
      </c>
      <c r="E49" s="131"/>
    </row>
    <row r="50" spans="1:5" s="1" customFormat="1" ht="12.75">
      <c r="A50" s="107"/>
      <c r="B50" s="137">
        <f>D37</f>
        <v>0.5901639344262295</v>
      </c>
      <c r="C50" s="138" t="str">
        <f>IF(C61&lt;0.001," ",C61)</f>
        <v> </v>
      </c>
      <c r="D50" s="163">
        <f>IF(C61&lt;0.001,C61,"  ")</f>
        <v>0.0006938864503482911</v>
      </c>
      <c r="E50" s="131"/>
    </row>
    <row r="51" spans="1:5" s="1" customFormat="1" ht="12.75">
      <c r="A51" s="107"/>
      <c r="B51" s="139">
        <f>D38</f>
        <v>0.609375</v>
      </c>
      <c r="C51" s="140" t="str">
        <f>IF(C62&lt;0.001," ",C62)</f>
        <v> </v>
      </c>
      <c r="D51" s="164">
        <f>IF(C62&lt;0.001,C62,"  ")</f>
        <v>0.0006822949483040741</v>
      </c>
      <c r="E51" s="131"/>
    </row>
    <row r="52" spans="1:5" s="1" customFormat="1" ht="13.5" thickBot="1">
      <c r="A52" s="107"/>
      <c r="B52" s="141">
        <f>D39</f>
        <v>1.641025641025641</v>
      </c>
      <c r="C52" s="142" t="str">
        <f>IF(C63&lt;0.001," ",C63)</f>
        <v> </v>
      </c>
      <c r="D52" s="165">
        <f>IF(C63&lt;0.001,C63,"  ")</f>
        <v>0.0006822949483040741</v>
      </c>
      <c r="E52" s="131"/>
    </row>
    <row r="53" spans="1:5" s="4" customFormat="1" ht="13.5" thickBot="1">
      <c r="A53" s="10" t="s">
        <v>32</v>
      </c>
      <c r="B53" s="7"/>
      <c r="C53" s="12"/>
      <c r="D53" s="51"/>
      <c r="E53" s="5"/>
    </row>
    <row r="54" spans="1:5" s="4" customFormat="1" ht="12.75">
      <c r="A54" s="52"/>
      <c r="B54" s="53"/>
      <c r="C54" s="54"/>
      <c r="D54" s="55"/>
      <c r="E54" s="5"/>
    </row>
    <row r="55" spans="1:5" s="4" customFormat="1" ht="12.75">
      <c r="A55" s="56"/>
      <c r="B55" s="57"/>
      <c r="C55" s="58"/>
      <c r="D55" s="59"/>
      <c r="E55" s="5"/>
    </row>
    <row r="56" spans="1:5" s="4" customFormat="1" ht="12.75">
      <c r="A56" s="56"/>
      <c r="B56" s="57"/>
      <c r="C56" s="58"/>
      <c r="D56" s="59"/>
      <c r="E56" s="5"/>
    </row>
    <row r="57" spans="1:5" s="4" customFormat="1" ht="12.75">
      <c r="A57" s="56"/>
      <c r="B57" s="57"/>
      <c r="C57" s="58"/>
      <c r="D57" s="59"/>
      <c r="E57" s="5"/>
    </row>
    <row r="58" spans="1:5" s="4" customFormat="1" ht="13.5" thickBot="1">
      <c r="A58" s="60"/>
      <c r="B58" s="61"/>
      <c r="C58" s="62"/>
      <c r="D58" s="63"/>
      <c r="E58" s="5"/>
    </row>
    <row r="59" spans="1:5" s="1" customFormat="1" ht="13.5" thickBot="1">
      <c r="A59" s="13" t="s">
        <v>40</v>
      </c>
      <c r="B59" s="14"/>
      <c r="C59" s="14"/>
      <c r="D59" s="24"/>
      <c r="E59" s="11"/>
    </row>
    <row r="60" spans="1:5" s="1" customFormat="1" ht="13.5" thickTop="1">
      <c r="A60" s="30" t="s">
        <v>24</v>
      </c>
      <c r="B60" s="31">
        <f>SQRT(1/B6+1/B7+1/C6+1/C7)</f>
        <v>0.2922965036427125</v>
      </c>
      <c r="C60" s="31">
        <f>2*(1-NORMSDIST((ABS(LN($B$43)))/$B$62))</f>
        <v>0.0006938864503482911</v>
      </c>
      <c r="D60" s="34"/>
      <c r="E60" s="11"/>
    </row>
    <row r="61" spans="1:5" s="1" customFormat="1" ht="12.75">
      <c r="A61" s="36" t="s">
        <v>23</v>
      </c>
      <c r="B61" s="32">
        <f>2*(1-NORMSDIST((ABS(LN($B$23)))/$B$60))</f>
        <v>0.0004674208296433502</v>
      </c>
      <c r="C61" s="32">
        <f>2*(1-NORMSDIST((ABS(LN($B$44)))/$B$62))</f>
        <v>0.0006938864503482911</v>
      </c>
      <c r="D61" s="8"/>
      <c r="E61" s="11"/>
    </row>
    <row r="62" spans="1:26" ht="12.75">
      <c r="A62" s="37">
        <f>ABS(B6*C7-B7*C6)-D8/2</f>
        <v>2400</v>
      </c>
      <c r="B62" s="32">
        <f>SQRT(B7/(B6*B8)+C7/(C6*C8))</f>
        <v>0.15547096320769546</v>
      </c>
      <c r="C62" s="32">
        <f>2*(1-NORMSDIST((ABS(LN($B$45)))/$B$63))</f>
        <v>0.0006822949483040741</v>
      </c>
      <c r="D62" s="9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thickBot="1">
      <c r="A63" s="26"/>
      <c r="B63" s="33">
        <f>SQRT(B6/(B7*B8)+C6/(C7*C8))</f>
        <v>0.14582875450687235</v>
      </c>
      <c r="C63" s="33">
        <f>2*(1-NORMSDIST((ABS(LN($B$46)))/$B$63))</f>
        <v>0.0006822949483040741</v>
      </c>
      <c r="D63" s="3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thickTop="1">
      <c r="A64" s="1"/>
      <c r="B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5:26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5:26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5:26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5:26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5:26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5:26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5:26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5:26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5:26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5:26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5:26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5:26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5:26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5:26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5:26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5:26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5:26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5:26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5:26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5:26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5:26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5:26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5:26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5:26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5:26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5:26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5:26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5:26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5:26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5:26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5:26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5:26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5:26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5:26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5:26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5:26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5:26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5:26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5:26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5:26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5:26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5:26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5:26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5:26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5:26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5:26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5:26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5:26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5:26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5:26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5:26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5:26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5:26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5:26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5:26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5:26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5:26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5:26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5:26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5:26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5:26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5:26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5:26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5:26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5:26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5:26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5:26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5:26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5:26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5:26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5:26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5:26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5:26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5:26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5:26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5:26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5:26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5:26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5:26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5:26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5:26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5:26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5:26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5:26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5:26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5:26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5:26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5:26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5:26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5:26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5:26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5:26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5:26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5:26" ht="12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5:26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5:26" ht="12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5:26" ht="12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5:26" ht="12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5:26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5:26" ht="12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5:26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5:26" ht="12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5:26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5:26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5:26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5:26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5:26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5:26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5:26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5:26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5:26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5:26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5:26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5:26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5:26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5:26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5:26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5:26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5:26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5:26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5:26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5:26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5:26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5:26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5:26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5:26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5:26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5:26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5:26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5:26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5:26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5:26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5:26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5:26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5:26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5:26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5:26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5:26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5:26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5:26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5:26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5:26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5:26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5:26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5:26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5:26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5:26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5:26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5:26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5:26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5:26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5:26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5:26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5:26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5:26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5:26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5:26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5:26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5:26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5:26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5:26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5:26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5:26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5:26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5:26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5:26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5:26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5:26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5:26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5:26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5:26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5:26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5:26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5:26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5:26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5:26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5:26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5:26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5:26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5:26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5:26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5:26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5:26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5:26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5:26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</sheetData>
  <sheetProtection password="C550" sheet="1" objects="1" scenarios="1"/>
  <mergeCells count="4">
    <mergeCell ref="A26:C26"/>
    <mergeCell ref="B2:C2"/>
    <mergeCell ref="A41:C41"/>
    <mergeCell ref="D34:D3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 association dichotomy</dc:title>
  <dc:subject>Statistics WDH</dc:subject>
  <dc:creator>W.M. Kalmijn</dc:creator>
  <cp:keywords/>
  <dc:description/>
  <cp:lastModifiedBy>poel</cp:lastModifiedBy>
  <cp:lastPrinted>2007-08-17T08:32:41Z</cp:lastPrinted>
  <dcterms:created xsi:type="dcterms:W3CDTF">1998-04-04T15:59:32Z</dcterms:created>
  <dcterms:modified xsi:type="dcterms:W3CDTF">2009-12-15T12:18:18Z</dcterms:modified>
  <cp:category/>
  <cp:version/>
  <cp:contentType/>
  <cp:contentStatus/>
</cp:coreProperties>
</file>